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Santanu.Pal\Desktop\"/>
    </mc:Choice>
  </mc:AlternateContent>
  <xr:revisionPtr revIDLastSave="0" documentId="13_ncr:1_{9A821BA9-9371-4E15-ABC0-ACDB86911B79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Sample Plan" sheetId="1" r:id="rId1"/>
    <sheet name="Centrewise break u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3" i="2" l="1"/>
  <c r="P13" i="2"/>
  <c r="O13" i="2"/>
  <c r="N13" i="2"/>
  <c r="Q12" i="2"/>
  <c r="P12" i="2"/>
  <c r="O12" i="2"/>
  <c r="N12" i="2"/>
  <c r="Q11" i="2"/>
  <c r="P11" i="2"/>
  <c r="O11" i="2"/>
  <c r="N11" i="2"/>
  <c r="Q10" i="2"/>
  <c r="P10" i="2"/>
  <c r="O10" i="2"/>
  <c r="N10" i="2"/>
  <c r="Q14" i="2"/>
  <c r="P14" i="2"/>
  <c r="O14" i="2"/>
  <c r="N14" i="2"/>
  <c r="N19" i="2"/>
  <c r="O19" i="2"/>
  <c r="P19" i="2"/>
  <c r="Q19" i="2"/>
  <c r="Q18" i="2"/>
  <c r="P18" i="2"/>
  <c r="O18" i="2"/>
  <c r="N18" i="2"/>
  <c r="N15" i="2"/>
  <c r="Q15" i="2"/>
  <c r="O15" i="2"/>
  <c r="Q4" i="2"/>
  <c r="O4" i="2"/>
  <c r="F15" i="2"/>
  <c r="I20" i="2"/>
  <c r="J20" i="2"/>
  <c r="K20" i="2"/>
  <c r="L20" i="2"/>
  <c r="M20" i="2"/>
  <c r="M19" i="2"/>
  <c r="L19" i="2"/>
  <c r="K19" i="2"/>
  <c r="J19" i="2"/>
  <c r="I19" i="2"/>
  <c r="H19" i="2"/>
  <c r="M18" i="2"/>
  <c r="L18" i="2"/>
  <c r="K18" i="2"/>
  <c r="J18" i="2"/>
  <c r="I18" i="2"/>
  <c r="H18" i="2"/>
  <c r="M15" i="2"/>
  <c r="L15" i="2"/>
  <c r="K15" i="2"/>
  <c r="J15" i="2"/>
  <c r="I15" i="2"/>
  <c r="H15" i="2"/>
  <c r="I14" i="2"/>
  <c r="M11" i="2"/>
  <c r="M12" i="2"/>
  <c r="M13" i="2"/>
  <c r="M14" i="2"/>
  <c r="L11" i="2"/>
  <c r="L12" i="2"/>
  <c r="L13" i="2"/>
  <c r="L14" i="2"/>
  <c r="K11" i="2"/>
  <c r="K12" i="2"/>
  <c r="K13" i="2"/>
  <c r="K14" i="2"/>
  <c r="J11" i="2"/>
  <c r="J12" i="2"/>
  <c r="J13" i="2"/>
  <c r="J14" i="2"/>
  <c r="H11" i="2"/>
  <c r="H12" i="2"/>
  <c r="H13" i="2"/>
  <c r="H14" i="2"/>
  <c r="M10" i="2"/>
  <c r="L10" i="2"/>
  <c r="K10" i="2"/>
  <c r="J10" i="2"/>
  <c r="H10" i="2"/>
  <c r="M4" i="2"/>
  <c r="L4" i="2"/>
  <c r="K4" i="2"/>
  <c r="J4" i="2"/>
  <c r="I4" i="2"/>
  <c r="H4" i="2"/>
  <c r="F19" i="2"/>
  <c r="G15" i="2"/>
  <c r="F14" i="2"/>
  <c r="F11" i="2"/>
  <c r="F12" i="2"/>
  <c r="F10" i="2"/>
  <c r="G4" i="2"/>
  <c r="F4" i="2"/>
  <c r="J29" i="1"/>
  <c r="J28" i="1"/>
  <c r="J27" i="1"/>
  <c r="J26" i="1"/>
  <c r="J25" i="1"/>
  <c r="J24" i="1"/>
  <c r="K21" i="1"/>
  <c r="K19" i="1"/>
  <c r="F19" i="1"/>
  <c r="K3" i="1"/>
  <c r="U20" i="2"/>
  <c r="W20" i="2"/>
  <c r="X19" i="2"/>
  <c r="R19" i="2"/>
  <c r="X18" i="2"/>
  <c r="V18" i="2"/>
  <c r="S18" i="2"/>
  <c r="S15" i="2"/>
  <c r="X15" i="2"/>
  <c r="V15" i="2"/>
  <c r="R15" i="2"/>
  <c r="X14" i="2"/>
  <c r="R14" i="2"/>
  <c r="X10" i="2"/>
  <c r="R10" i="2"/>
  <c r="T4" i="2"/>
  <c r="T20" i="2" s="1"/>
  <c r="X4" i="2"/>
  <c r="V4" i="2"/>
  <c r="V20" i="2" s="1"/>
  <c r="R4" i="2"/>
  <c r="P15" i="2"/>
  <c r="H20" i="2" l="1"/>
  <c r="X20" i="2"/>
  <c r="R20" i="2"/>
  <c r="N4" i="2"/>
  <c r="N20" i="2" s="1"/>
  <c r="G20" i="2"/>
  <c r="P4" i="2"/>
  <c r="P20" i="2" s="1"/>
  <c r="S4" i="2"/>
  <c r="S20" i="2" s="1"/>
  <c r="F20" i="2"/>
  <c r="Q20" i="2"/>
  <c r="O20" i="2"/>
</calcChain>
</file>

<file path=xl/sharedStrings.xml><?xml version="1.0" encoding="utf-8"?>
<sst xmlns="http://schemas.openxmlformats.org/spreadsheetml/2006/main" count="148" uniqueCount="94">
  <si>
    <t>Zone</t>
  </si>
  <si>
    <t>State</t>
  </si>
  <si>
    <t>City</t>
  </si>
  <si>
    <t>SS</t>
  </si>
  <si>
    <t>North</t>
  </si>
  <si>
    <t>Delhi &amp; NCR</t>
  </si>
  <si>
    <t>Delhi</t>
  </si>
  <si>
    <t>Noida</t>
  </si>
  <si>
    <t>Ghaziabad</t>
  </si>
  <si>
    <t>Faridabad</t>
  </si>
  <si>
    <t>Gurgaon</t>
  </si>
  <si>
    <t>Total</t>
  </si>
  <si>
    <t>Jaipur</t>
  </si>
  <si>
    <t>West</t>
  </si>
  <si>
    <t>Maharashtra</t>
  </si>
  <si>
    <t>Gujarat</t>
  </si>
  <si>
    <t>Ahmedabad</t>
  </si>
  <si>
    <t>Pune</t>
  </si>
  <si>
    <t>South</t>
  </si>
  <si>
    <t>Tamil Nadu</t>
  </si>
  <si>
    <t>Karnataka</t>
  </si>
  <si>
    <t>Telangana</t>
  </si>
  <si>
    <t>Kerala</t>
  </si>
  <si>
    <t>Chennai</t>
  </si>
  <si>
    <t>Bangalore</t>
  </si>
  <si>
    <t>Hyderabad</t>
  </si>
  <si>
    <t>Cochin</t>
  </si>
  <si>
    <t>East</t>
  </si>
  <si>
    <t>West Bengal</t>
  </si>
  <si>
    <t>Kolkata</t>
  </si>
  <si>
    <t>Rajasthan</t>
  </si>
  <si>
    <t>Zonal total</t>
  </si>
  <si>
    <t>Percentage</t>
  </si>
  <si>
    <t>Sample</t>
  </si>
  <si>
    <t>Intenders</t>
  </si>
  <si>
    <t>Quota</t>
  </si>
  <si>
    <t>Type</t>
  </si>
  <si>
    <t>Ownership</t>
  </si>
  <si>
    <t>Age</t>
  </si>
  <si>
    <t>Male</t>
  </si>
  <si>
    <t>Female</t>
  </si>
  <si>
    <t>Gender</t>
  </si>
  <si>
    <t>SEC</t>
  </si>
  <si>
    <t>A</t>
  </si>
  <si>
    <t>B</t>
  </si>
  <si>
    <t>NVN (First Time Buyers)</t>
  </si>
  <si>
    <t>CVN (Additional Car)</t>
  </si>
  <si>
    <t>RVN (Replacers from New-car Market) total</t>
  </si>
  <si>
    <t>OVN (Replacers from Used-car Market) total</t>
  </si>
  <si>
    <t>Buyer type</t>
  </si>
  <si>
    <t>Car segment</t>
  </si>
  <si>
    <t>A HATCH</t>
  </si>
  <si>
    <t>A SUV</t>
  </si>
  <si>
    <t>E SUV</t>
  </si>
  <si>
    <t>B SEDAN &lt;4m</t>
  </si>
  <si>
    <t>B SEDAN &gt;4m</t>
  </si>
  <si>
    <t>C SEDAN</t>
  </si>
  <si>
    <t>D SEDAN</t>
  </si>
  <si>
    <t>A MPV</t>
  </si>
  <si>
    <t>B MPV</t>
  </si>
  <si>
    <t>B Van</t>
  </si>
  <si>
    <t>Remaining segments*</t>
  </si>
  <si>
    <t>Mumbai</t>
  </si>
  <si>
    <t>Thane</t>
  </si>
  <si>
    <t>Navi Mumbai</t>
  </si>
  <si>
    <t>B Hatchback (Swift, Baleno, i10, i20 etc)</t>
  </si>
  <si>
    <t>B SUV (less than 4m) – Nexon, Venue, Brezza etc</t>
  </si>
  <si>
    <t>B SUV (more than 4m) – Creta, Seltos etc</t>
  </si>
  <si>
    <t>C SUV (XUV 700, Scorpio, Harrier etc)</t>
  </si>
  <si>
    <t>D SUV + C/D/E MPV</t>
  </si>
  <si>
    <t>Other (All others outside of the above segment)</t>
  </si>
  <si>
    <t>Gender Quota</t>
  </si>
  <si>
    <t>Age Quota</t>
  </si>
  <si>
    <t>Buyer</t>
  </si>
  <si>
    <t>Car Segment</t>
  </si>
  <si>
    <t xml:space="preserve">B Hatchback (Swift, Baleno, i10, i20 etc) </t>
  </si>
  <si>
    <t xml:space="preserve">B SUV (less than 4m) – Nexon, Venue, Brezza etc </t>
  </si>
  <si>
    <t xml:space="preserve">B SUV (more than 4m) – Creta, Seltos etc </t>
  </si>
  <si>
    <t xml:space="preserve">C SUV (XUV 700, Scorpio, Harrier etc) </t>
  </si>
  <si>
    <t xml:space="preserve">       D SUV (Fortuner, Gloster etc) </t>
  </si>
  <si>
    <t xml:space="preserve">       C / D / E MPV (Ertiga, XL6, Innova etc) </t>
  </si>
  <si>
    <t xml:space="preserve">Other (All others outside of the above segment) </t>
  </si>
  <si>
    <t>25 to 29 years old</t>
  </si>
  <si>
    <t>30 to 34 years old</t>
  </si>
  <si>
    <t>35 to 39 years old</t>
  </si>
  <si>
    <t>40 to 44 years old</t>
  </si>
  <si>
    <t>45 to 49 years old</t>
  </si>
  <si>
    <t>50 to 54 years old</t>
  </si>
  <si>
    <t>25 to 29</t>
  </si>
  <si>
    <t>30 to 34</t>
  </si>
  <si>
    <t>35 to 39</t>
  </si>
  <si>
    <t>40 to 44</t>
  </si>
  <si>
    <t>45 to 49</t>
  </si>
  <si>
    <t>50 to 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</si>
</sst>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Lato"/>
      <family val="2"/>
    </font>
    <font>
      <b/>
      <sz val="10"/>
      <color theme="1"/>
      <name val="Lato"/>
      <family val="2"/>
    </font>
    <font>
      <sz val="10"/>
      <color rgb="FF414549"/>
      <name val="Lato"/>
      <family val="2"/>
    </font>
    <font>
      <sz val="10"/>
      <name val="Lato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readingOrder="1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1" fontId="1" fillId="8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" fontId="1" fillId="9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1" fontId="1" fillId="7" borderId="6" xfId="0" applyNumberFormat="1" applyFont="1" applyFill="1" applyBorder="1" applyAlignment="1">
      <alignment horizontal="center" vertical="center"/>
    </xf>
    <xf numFmtId="0" fontId="1" fillId="10" borderId="6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1" fontId="1" fillId="10" borderId="1" xfId="0" applyNumberFormat="1" applyFont="1" applyFill="1" applyBorder="1" applyAlignment="1">
      <alignment horizontal="center" vertical="center"/>
    </xf>
    <xf numFmtId="0" fontId="1" fillId="1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vertical="center"/>
    </xf>
    <xf numFmtId="0" fontId="1" fillId="14" borderId="1" xfId="0" applyFont="1" applyFill="1" applyBorder="1" applyAlignment="1">
      <alignment horizontal="center" vertical="center"/>
    </xf>
    <xf numFmtId="1" fontId="1" fillId="14" borderId="1" xfId="0" applyNumberFormat="1" applyFont="1" applyFill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" fontId="1" fillId="5" borderId="3" xfId="0" applyNumberFormat="1" applyFont="1" applyFill="1" applyBorder="1" applyAlignment="1">
      <alignment horizontal="center" vertical="center"/>
    </xf>
    <xf numFmtId="1" fontId="1" fillId="5" borderId="4" xfId="0" applyNumberFormat="1" applyFont="1" applyFill="1" applyBorder="1" applyAlignment="1">
      <alignment horizontal="center" vertical="center"/>
    </xf>
    <xf numFmtId="1" fontId="1" fillId="5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1" fontId="1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11" borderId="3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/>
    </xf>
    <xf numFmtId="1" fontId="1" fillId="11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1" fontId="1" fillId="5" borderId="7" xfId="0" applyNumberFormat="1" applyFont="1" applyFill="1" applyBorder="1" applyAlignment="1">
      <alignment horizontal="center" vertical="center"/>
    </xf>
    <xf numFmtId="1" fontId="1" fillId="5" borderId="8" xfId="0" applyNumberFormat="1" applyFont="1" applyFill="1" applyBorder="1" applyAlignment="1">
      <alignment horizontal="center" vertical="center"/>
    </xf>
    <xf numFmtId="1" fontId="1" fillId="5" borderId="9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9" fontId="1" fillId="5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/>
    </xf>
    <xf numFmtId="9" fontId="1" fillId="0" borderId="3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left"/>
    </xf>
    <xf numFmtId="9" fontId="1" fillId="5" borderId="17" xfId="0" applyNumberFormat="1" applyFont="1" applyFill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" fontId="1" fillId="0" borderId="20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left"/>
    </xf>
    <xf numFmtId="9" fontId="1" fillId="5" borderId="22" xfId="0" applyNumberFormat="1" applyFont="1" applyFill="1" applyBorder="1" applyAlignment="1">
      <alignment horizontal="center" vertical="center"/>
    </xf>
    <xf numFmtId="1" fontId="1" fillId="0" borderId="2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/>
    <xf numFmtId="9" fontId="1" fillId="0" borderId="5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" fontId="1" fillId="7" borderId="3" xfId="0" applyNumberFormat="1" applyFont="1" applyFill="1" applyBorder="1" applyAlignment="1">
      <alignment horizontal="center" vertical="center"/>
    </xf>
    <xf numFmtId="1" fontId="1" fillId="7" borderId="4" xfId="0" applyNumberFormat="1" applyFont="1" applyFill="1" applyBorder="1" applyAlignment="1">
      <alignment horizontal="center" vertical="center"/>
    </xf>
    <xf numFmtId="1" fontId="1" fillId="7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54"/>
  <sheetViews>
    <sheetView topLeftCell="B1" workbookViewId="0">
      <selection activeCell="G24" sqref="G24"/>
    </sheetView>
  </sheetViews>
  <sheetFormatPr defaultRowHeight="15.5" x14ac:dyDescent="0.45"/>
  <cols>
    <col min="1" max="2" width="8.7265625" style="1"/>
    <col min="3" max="3" width="11.6328125" style="18" bestFit="1" customWidth="1"/>
    <col min="4" max="4" width="12" style="18" bestFit="1" customWidth="1"/>
    <col min="5" max="5" width="12.7265625" style="19" bestFit="1" customWidth="1"/>
    <col min="6" max="6" width="8.7265625" style="18"/>
    <col min="7" max="7" width="12.54296875" style="20" customWidth="1"/>
    <col min="8" max="8" width="19.1796875" style="1" bestFit="1" customWidth="1"/>
    <col min="9" max="9" width="41.1796875" style="21" bestFit="1" customWidth="1"/>
    <col min="10" max="10" width="10.1796875" style="22" bestFit="1" customWidth="1"/>
    <col min="11" max="11" width="6.90625" style="18" bestFit="1" customWidth="1"/>
    <col min="12" max="12" width="7.54296875" style="19" bestFit="1" customWidth="1"/>
    <col min="13" max="13" width="19.1796875" style="1" bestFit="1" customWidth="1"/>
    <col min="14" max="14" width="20.7265625" style="1" bestFit="1" customWidth="1"/>
    <col min="15" max="16384" width="8.7265625" style="1"/>
  </cols>
  <sheetData>
    <row r="2" spans="2:13" ht="16" thickBot="1" x14ac:dyDescent="0.5">
      <c r="B2" s="2" t="s">
        <v>0</v>
      </c>
      <c r="C2" s="2" t="s">
        <v>1</v>
      </c>
      <c r="D2" s="2" t="s">
        <v>2</v>
      </c>
      <c r="E2" s="2" t="s">
        <v>3</v>
      </c>
      <c r="F2" s="2" t="s">
        <v>31</v>
      </c>
      <c r="G2" s="1"/>
      <c r="H2" s="2" t="s">
        <v>35</v>
      </c>
      <c r="I2" s="3" t="s">
        <v>36</v>
      </c>
      <c r="J2" s="2" t="s">
        <v>32</v>
      </c>
      <c r="K2" s="2" t="s">
        <v>33</v>
      </c>
      <c r="L2" s="1"/>
      <c r="M2" s="4" t="s">
        <v>61</v>
      </c>
    </row>
    <row r="3" spans="2:13" ht="16" thickBot="1" x14ac:dyDescent="0.5">
      <c r="B3" s="52" t="s">
        <v>4</v>
      </c>
      <c r="C3" s="55" t="s">
        <v>5</v>
      </c>
      <c r="D3" s="5" t="s">
        <v>6</v>
      </c>
      <c r="E3" s="6">
        <v>255</v>
      </c>
      <c r="F3" s="59">
        <v>640</v>
      </c>
      <c r="G3" s="1"/>
      <c r="H3" s="5" t="s">
        <v>37</v>
      </c>
      <c r="I3" s="7" t="s">
        <v>34</v>
      </c>
      <c r="J3" s="8">
        <v>1</v>
      </c>
      <c r="K3" s="6">
        <f>J3*1700</f>
        <v>1700</v>
      </c>
      <c r="L3" s="1"/>
      <c r="M3" s="9" t="s">
        <v>51</v>
      </c>
    </row>
    <row r="4" spans="2:13" ht="16" thickBot="1" x14ac:dyDescent="0.5">
      <c r="B4" s="53"/>
      <c r="C4" s="55"/>
      <c r="D4" s="5" t="s">
        <v>7</v>
      </c>
      <c r="E4" s="6">
        <v>60</v>
      </c>
      <c r="F4" s="55"/>
      <c r="G4" s="1"/>
      <c r="H4" s="10"/>
      <c r="I4" s="7"/>
      <c r="J4" s="5"/>
      <c r="K4" s="5"/>
      <c r="L4" s="1"/>
      <c r="M4" s="9" t="s">
        <v>52</v>
      </c>
    </row>
    <row r="5" spans="2:13" ht="16" thickBot="1" x14ac:dyDescent="0.5">
      <c r="B5" s="53"/>
      <c r="C5" s="55"/>
      <c r="D5" s="5" t="s">
        <v>9</v>
      </c>
      <c r="E5" s="6">
        <v>60</v>
      </c>
      <c r="F5" s="55"/>
      <c r="G5" s="1"/>
      <c r="H5" s="49" t="s">
        <v>41</v>
      </c>
      <c r="I5" s="11" t="s">
        <v>39</v>
      </c>
      <c r="J5" s="87">
        <v>0.95</v>
      </c>
      <c r="K5" s="6">
        <v>1615</v>
      </c>
      <c r="L5" s="1"/>
      <c r="M5" s="9" t="s">
        <v>53</v>
      </c>
    </row>
    <row r="6" spans="2:13" ht="16" thickBot="1" x14ac:dyDescent="0.5">
      <c r="B6" s="53"/>
      <c r="C6" s="55"/>
      <c r="D6" s="5" t="s">
        <v>8</v>
      </c>
      <c r="E6" s="6">
        <v>60</v>
      </c>
      <c r="F6" s="55"/>
      <c r="G6" s="1"/>
      <c r="H6" s="51"/>
      <c r="I6" s="11" t="s">
        <v>40</v>
      </c>
      <c r="J6" s="87">
        <v>0.05</v>
      </c>
      <c r="K6" s="6">
        <v>85</v>
      </c>
      <c r="L6" s="1"/>
      <c r="M6" s="9" t="s">
        <v>54</v>
      </c>
    </row>
    <row r="7" spans="2:13" ht="16" thickBot="1" x14ac:dyDescent="0.5">
      <c r="B7" s="53"/>
      <c r="C7" s="55"/>
      <c r="D7" s="5" t="s">
        <v>10</v>
      </c>
      <c r="E7" s="6">
        <v>85</v>
      </c>
      <c r="F7" s="55"/>
      <c r="G7" s="1"/>
      <c r="H7" s="10"/>
      <c r="I7" s="11"/>
      <c r="J7" s="8"/>
      <c r="K7" s="6"/>
      <c r="L7" s="1"/>
      <c r="M7" s="9" t="s">
        <v>55</v>
      </c>
    </row>
    <row r="8" spans="2:13" ht="16" thickBot="1" x14ac:dyDescent="0.5">
      <c r="B8" s="54"/>
      <c r="C8" s="5" t="s">
        <v>30</v>
      </c>
      <c r="D8" s="5" t="s">
        <v>12</v>
      </c>
      <c r="E8" s="6">
        <v>120</v>
      </c>
      <c r="F8" s="55"/>
      <c r="G8" s="1"/>
      <c r="I8" s="88"/>
      <c r="J8" s="89"/>
      <c r="K8" s="47"/>
      <c r="L8" s="1"/>
      <c r="M8" s="9" t="s">
        <v>56</v>
      </c>
    </row>
    <row r="9" spans="2:13" ht="16" thickBot="1" x14ac:dyDescent="0.5">
      <c r="B9" s="52" t="s">
        <v>18</v>
      </c>
      <c r="C9" s="5" t="s">
        <v>19</v>
      </c>
      <c r="D9" s="5" t="s">
        <v>23</v>
      </c>
      <c r="E9" s="6">
        <v>120</v>
      </c>
      <c r="F9" s="59">
        <v>520</v>
      </c>
      <c r="G9" s="1"/>
      <c r="H9" s="90" t="s">
        <v>38</v>
      </c>
      <c r="I9" s="91" t="s">
        <v>82</v>
      </c>
      <c r="J9" s="92">
        <v>0.2</v>
      </c>
      <c r="K9" s="93">
        <v>340</v>
      </c>
      <c r="L9" s="1"/>
      <c r="M9" s="9" t="s">
        <v>57</v>
      </c>
    </row>
    <row r="10" spans="2:13" ht="16" thickBot="1" x14ac:dyDescent="0.5">
      <c r="B10" s="53"/>
      <c r="C10" s="5" t="s">
        <v>20</v>
      </c>
      <c r="D10" s="5" t="s">
        <v>24</v>
      </c>
      <c r="E10" s="6">
        <v>170</v>
      </c>
      <c r="F10" s="55"/>
      <c r="G10" s="1"/>
      <c r="H10" s="94"/>
      <c r="I10" s="12" t="s">
        <v>83</v>
      </c>
      <c r="J10" s="87">
        <v>0.25</v>
      </c>
      <c r="K10" s="95">
        <v>425</v>
      </c>
      <c r="L10" s="1"/>
      <c r="M10" s="9" t="s">
        <v>58</v>
      </c>
    </row>
    <row r="11" spans="2:13" ht="16" thickBot="1" x14ac:dyDescent="0.5">
      <c r="B11" s="53"/>
      <c r="C11" s="5" t="s">
        <v>21</v>
      </c>
      <c r="D11" s="5" t="s">
        <v>25</v>
      </c>
      <c r="E11" s="6">
        <v>170</v>
      </c>
      <c r="F11" s="55"/>
      <c r="G11" s="1"/>
      <c r="H11" s="94"/>
      <c r="I11" s="12" t="s">
        <v>84</v>
      </c>
      <c r="J11" s="87">
        <v>0.25</v>
      </c>
      <c r="K11" s="95">
        <v>425</v>
      </c>
      <c r="L11" s="1"/>
      <c r="M11" s="9" t="s">
        <v>59</v>
      </c>
    </row>
    <row r="12" spans="2:13" ht="16" thickBot="1" x14ac:dyDescent="0.5">
      <c r="B12" s="54"/>
      <c r="C12" s="5" t="s">
        <v>22</v>
      </c>
      <c r="D12" s="5" t="s">
        <v>26</v>
      </c>
      <c r="E12" s="6">
        <v>60</v>
      </c>
      <c r="F12" s="55"/>
      <c r="G12" s="1"/>
      <c r="H12" s="94"/>
      <c r="I12" s="12" t="s">
        <v>85</v>
      </c>
      <c r="J12" s="87">
        <v>0.15</v>
      </c>
      <c r="K12" s="95">
        <v>255</v>
      </c>
      <c r="L12" s="1"/>
      <c r="M12" s="9" t="s">
        <v>60</v>
      </c>
    </row>
    <row r="13" spans="2:13" ht="16" thickBot="1" x14ac:dyDescent="0.5">
      <c r="B13" s="13" t="s">
        <v>27</v>
      </c>
      <c r="C13" s="5" t="s">
        <v>28</v>
      </c>
      <c r="D13" s="5" t="s">
        <v>29</v>
      </c>
      <c r="E13" s="6">
        <v>130</v>
      </c>
      <c r="F13" s="6">
        <v>130</v>
      </c>
      <c r="G13" s="1"/>
      <c r="H13" s="94"/>
      <c r="I13" s="12" t="s">
        <v>86</v>
      </c>
      <c r="J13" s="87">
        <v>0.1</v>
      </c>
      <c r="K13" s="95">
        <v>170</v>
      </c>
      <c r="L13" s="1"/>
      <c r="M13" s="14"/>
    </row>
    <row r="14" spans="2:13" ht="16" thickBot="1" x14ac:dyDescent="0.5">
      <c r="B14" s="52" t="s">
        <v>13</v>
      </c>
      <c r="C14" s="55" t="s">
        <v>14</v>
      </c>
      <c r="D14" s="5" t="s">
        <v>62</v>
      </c>
      <c r="E14" s="56">
        <v>170</v>
      </c>
      <c r="F14" s="59">
        <v>410</v>
      </c>
      <c r="G14" s="1"/>
      <c r="H14" s="96"/>
      <c r="I14" s="97" t="s">
        <v>87</v>
      </c>
      <c r="J14" s="98">
        <v>0.05</v>
      </c>
      <c r="K14" s="99">
        <v>85</v>
      </c>
      <c r="L14" s="1"/>
    </row>
    <row r="15" spans="2:13" x14ac:dyDescent="0.45">
      <c r="B15" s="53"/>
      <c r="C15" s="55"/>
      <c r="D15" s="5" t="s">
        <v>63</v>
      </c>
      <c r="E15" s="57"/>
      <c r="F15" s="55"/>
      <c r="G15" s="1"/>
      <c r="H15" s="100"/>
      <c r="I15" s="101"/>
      <c r="J15" s="102"/>
      <c r="K15" s="48"/>
      <c r="L15" s="1"/>
    </row>
    <row r="16" spans="2:13" x14ac:dyDescent="0.45">
      <c r="B16" s="53"/>
      <c r="C16" s="55"/>
      <c r="D16" s="5" t="s">
        <v>64</v>
      </c>
      <c r="E16" s="58"/>
      <c r="F16" s="55"/>
      <c r="G16" s="1"/>
      <c r="H16" s="49" t="s">
        <v>42</v>
      </c>
      <c r="I16" s="12" t="s">
        <v>43</v>
      </c>
      <c r="J16" s="8">
        <v>0.8</v>
      </c>
      <c r="K16" s="6">
        <v>1360</v>
      </c>
      <c r="L16" s="1"/>
    </row>
    <row r="17" spans="2:12" x14ac:dyDescent="0.45">
      <c r="B17" s="53"/>
      <c r="C17" s="5" t="s">
        <v>15</v>
      </c>
      <c r="D17" s="5" t="s">
        <v>16</v>
      </c>
      <c r="E17" s="6">
        <v>120</v>
      </c>
      <c r="F17" s="55"/>
      <c r="G17" s="1"/>
      <c r="H17" s="51"/>
      <c r="I17" s="12" t="s">
        <v>44</v>
      </c>
      <c r="J17" s="8">
        <v>0.2</v>
      </c>
      <c r="K17" s="6">
        <v>340</v>
      </c>
      <c r="L17" s="1"/>
    </row>
    <row r="18" spans="2:12" x14ac:dyDescent="0.45">
      <c r="B18" s="54"/>
      <c r="C18" s="5" t="s">
        <v>14</v>
      </c>
      <c r="D18" s="5" t="s">
        <v>17</v>
      </c>
      <c r="E18" s="6">
        <v>120</v>
      </c>
      <c r="F18" s="55"/>
      <c r="G18" s="1"/>
      <c r="H18" s="10"/>
      <c r="I18" s="7"/>
      <c r="J18" s="8"/>
      <c r="K18" s="6"/>
      <c r="L18" s="1"/>
    </row>
    <row r="19" spans="2:12" x14ac:dyDescent="0.45">
      <c r="B19" s="15" t="s">
        <v>11</v>
      </c>
      <c r="C19" s="15"/>
      <c r="D19" s="16"/>
      <c r="E19" s="15"/>
      <c r="F19" s="17">
        <f>F3+F9+F13+F14</f>
        <v>1700</v>
      </c>
      <c r="G19" s="1"/>
      <c r="H19" s="49" t="s">
        <v>49</v>
      </c>
      <c r="I19" s="11" t="s">
        <v>45</v>
      </c>
      <c r="J19" s="8">
        <v>0.45</v>
      </c>
      <c r="K19" s="6">
        <f>J19*1700</f>
        <v>765</v>
      </c>
      <c r="L19" s="1"/>
    </row>
    <row r="20" spans="2:12" x14ac:dyDescent="0.45">
      <c r="H20" s="50"/>
      <c r="I20" s="11" t="s">
        <v>46</v>
      </c>
      <c r="J20" s="87">
        <v>0.3</v>
      </c>
      <c r="K20" s="6">
        <v>510</v>
      </c>
    </row>
    <row r="21" spans="2:12" x14ac:dyDescent="0.45">
      <c r="H21" s="50"/>
      <c r="I21" s="11" t="s">
        <v>47</v>
      </c>
      <c r="J21" s="8">
        <v>0.2</v>
      </c>
      <c r="K21" s="6">
        <f t="shared" ref="K21" si="0">J21*1700</f>
        <v>340</v>
      </c>
    </row>
    <row r="22" spans="2:12" ht="14.5" customHeight="1" x14ac:dyDescent="0.45">
      <c r="H22" s="51"/>
      <c r="I22" s="11" t="s">
        <v>48</v>
      </c>
      <c r="J22" s="87">
        <v>0.05</v>
      </c>
      <c r="K22" s="6">
        <v>85</v>
      </c>
    </row>
    <row r="23" spans="2:12" x14ac:dyDescent="0.45">
      <c r="H23" s="10"/>
      <c r="I23" s="12"/>
      <c r="J23" s="8"/>
      <c r="K23" s="6"/>
    </row>
    <row r="24" spans="2:12" x14ac:dyDescent="0.45">
      <c r="H24" s="49" t="s">
        <v>50</v>
      </c>
      <c r="I24" s="12" t="s">
        <v>65</v>
      </c>
      <c r="J24" s="8">
        <f>K24/1700</f>
        <v>0.11764705882352941</v>
      </c>
      <c r="K24" s="6">
        <v>200</v>
      </c>
    </row>
    <row r="25" spans="2:12" x14ac:dyDescent="0.45">
      <c r="H25" s="50"/>
      <c r="I25" s="12" t="s">
        <v>66</v>
      </c>
      <c r="J25" s="8">
        <f t="shared" ref="J25:J29" si="1">K25/1700</f>
        <v>0.14705882352941177</v>
      </c>
      <c r="K25" s="6">
        <v>250</v>
      </c>
    </row>
    <row r="26" spans="2:12" x14ac:dyDescent="0.45">
      <c r="H26" s="50"/>
      <c r="I26" s="12" t="s">
        <v>67</v>
      </c>
      <c r="J26" s="8">
        <f t="shared" si="1"/>
        <v>0.14705882352941177</v>
      </c>
      <c r="K26" s="6">
        <v>250</v>
      </c>
    </row>
    <row r="27" spans="2:12" x14ac:dyDescent="0.45">
      <c r="H27" s="50"/>
      <c r="I27" s="12" t="s">
        <v>68</v>
      </c>
      <c r="J27" s="8">
        <f t="shared" si="1"/>
        <v>0.14705882352941177</v>
      </c>
      <c r="K27" s="6">
        <v>250</v>
      </c>
    </row>
    <row r="28" spans="2:12" x14ac:dyDescent="0.45">
      <c r="H28" s="50"/>
      <c r="I28" s="12" t="s">
        <v>69</v>
      </c>
      <c r="J28" s="8">
        <f t="shared" si="1"/>
        <v>0.20588235294117646</v>
      </c>
      <c r="K28" s="6">
        <v>350</v>
      </c>
    </row>
    <row r="29" spans="2:12" x14ac:dyDescent="0.45">
      <c r="C29" s="1"/>
      <c r="E29" s="21"/>
      <c r="F29" s="22"/>
      <c r="G29" s="18"/>
      <c r="H29" s="51"/>
      <c r="I29" s="12" t="s">
        <v>70</v>
      </c>
      <c r="J29" s="8">
        <f t="shared" si="1"/>
        <v>0.23529411764705882</v>
      </c>
      <c r="K29" s="6">
        <v>400</v>
      </c>
      <c r="L29" s="1"/>
    </row>
    <row r="30" spans="2:12" x14ac:dyDescent="0.45">
      <c r="C30" s="1"/>
      <c r="E30" s="21"/>
      <c r="F30" s="22"/>
      <c r="G30" s="18"/>
      <c r="H30" s="19"/>
      <c r="I30" s="1"/>
      <c r="J30" s="1"/>
      <c r="K30" s="1"/>
      <c r="L30" s="1"/>
    </row>
    <row r="31" spans="2:12" x14ac:dyDescent="0.45">
      <c r="C31" s="1"/>
      <c r="E31" s="21"/>
      <c r="F31" s="22"/>
      <c r="G31" s="18"/>
      <c r="H31" s="19"/>
      <c r="I31" s="1"/>
      <c r="J31" s="1"/>
      <c r="K31" s="1"/>
      <c r="L31" s="1"/>
    </row>
    <row r="32" spans="2:12" x14ac:dyDescent="0.45">
      <c r="C32" s="1"/>
      <c r="E32" s="21"/>
      <c r="F32" s="22"/>
      <c r="G32" s="18"/>
      <c r="H32" s="19"/>
      <c r="I32" s="1"/>
      <c r="J32" s="1"/>
      <c r="K32" s="1"/>
      <c r="L32" s="1"/>
    </row>
    <row r="33" spans="4:8" s="1" customFormat="1" x14ac:dyDescent="0.45">
      <c r="D33" s="18"/>
      <c r="E33" s="21"/>
      <c r="F33" s="22"/>
      <c r="G33" s="18"/>
      <c r="H33" s="19"/>
    </row>
    <row r="34" spans="4:8" s="1" customFormat="1" x14ac:dyDescent="0.45">
      <c r="D34" s="18"/>
      <c r="E34" s="21"/>
      <c r="F34" s="22"/>
      <c r="G34" s="18"/>
      <c r="H34" s="19"/>
    </row>
    <row r="35" spans="4:8" s="1" customFormat="1" x14ac:dyDescent="0.45">
      <c r="D35" s="18"/>
      <c r="E35" s="21"/>
      <c r="F35" s="22"/>
      <c r="G35" s="18"/>
      <c r="H35" s="19"/>
    </row>
    <row r="36" spans="4:8" s="1" customFormat="1" x14ac:dyDescent="0.45">
      <c r="D36" s="18"/>
      <c r="E36" s="21"/>
      <c r="F36" s="22"/>
      <c r="G36" s="18"/>
      <c r="H36" s="19"/>
    </row>
    <row r="37" spans="4:8" s="1" customFormat="1" x14ac:dyDescent="0.45">
      <c r="D37" s="18"/>
      <c r="E37" s="21"/>
      <c r="F37" s="22"/>
      <c r="G37" s="18"/>
      <c r="H37" s="19"/>
    </row>
    <row r="38" spans="4:8" s="1" customFormat="1" x14ac:dyDescent="0.45">
      <c r="D38" s="18"/>
      <c r="E38" s="21"/>
      <c r="F38" s="22"/>
      <c r="G38" s="18"/>
      <c r="H38" s="19"/>
    </row>
    <row r="39" spans="4:8" s="1" customFormat="1" x14ac:dyDescent="0.45">
      <c r="D39" s="18"/>
      <c r="E39" s="21"/>
      <c r="F39" s="22"/>
      <c r="G39" s="18"/>
      <c r="H39" s="19"/>
    </row>
    <row r="40" spans="4:8" s="1" customFormat="1" x14ac:dyDescent="0.45">
      <c r="D40" s="18"/>
      <c r="E40" s="21"/>
      <c r="F40" s="22"/>
      <c r="G40" s="18"/>
      <c r="H40" s="19"/>
    </row>
    <row r="41" spans="4:8" s="1" customFormat="1" x14ac:dyDescent="0.45">
      <c r="E41" s="21"/>
      <c r="F41" s="22"/>
      <c r="G41" s="18"/>
      <c r="H41" s="19"/>
    </row>
    <row r="42" spans="4:8" s="1" customFormat="1" x14ac:dyDescent="0.45">
      <c r="E42" s="21"/>
      <c r="F42" s="22"/>
      <c r="G42" s="18"/>
      <c r="H42" s="19"/>
    </row>
    <row r="43" spans="4:8" s="1" customFormat="1" x14ac:dyDescent="0.45">
      <c r="E43" s="21"/>
      <c r="F43" s="22"/>
      <c r="G43" s="18"/>
      <c r="H43" s="19"/>
    </row>
    <row r="44" spans="4:8" s="1" customFormat="1" x14ac:dyDescent="0.45">
      <c r="E44" s="21"/>
      <c r="F44" s="22"/>
      <c r="G44" s="18"/>
      <c r="H44" s="19"/>
    </row>
    <row r="45" spans="4:8" s="1" customFormat="1" x14ac:dyDescent="0.45">
      <c r="E45" s="21"/>
      <c r="F45" s="22"/>
      <c r="G45" s="18"/>
      <c r="H45" s="19"/>
    </row>
    <row r="46" spans="4:8" s="1" customFormat="1" x14ac:dyDescent="0.45">
      <c r="E46" s="21"/>
      <c r="F46" s="22"/>
      <c r="G46" s="18"/>
      <c r="H46" s="19"/>
    </row>
    <row r="47" spans="4:8" s="1" customFormat="1" x14ac:dyDescent="0.45">
      <c r="E47" s="21"/>
      <c r="F47" s="22"/>
      <c r="G47" s="18"/>
      <c r="H47" s="19"/>
    </row>
    <row r="48" spans="4:8" s="1" customFormat="1" x14ac:dyDescent="0.45">
      <c r="E48" s="21"/>
      <c r="F48" s="22"/>
      <c r="G48" s="18"/>
      <c r="H48" s="19"/>
    </row>
    <row r="49" spans="3:12" x14ac:dyDescent="0.45">
      <c r="C49" s="1"/>
      <c r="D49" s="1"/>
      <c r="E49" s="21"/>
      <c r="F49" s="22"/>
      <c r="G49" s="18"/>
      <c r="H49" s="19"/>
      <c r="I49" s="1"/>
      <c r="J49" s="1"/>
      <c r="K49" s="1"/>
      <c r="L49" s="1"/>
    </row>
    <row r="50" spans="3:12" x14ac:dyDescent="0.45">
      <c r="C50" s="1"/>
      <c r="D50" s="1"/>
      <c r="E50" s="21"/>
      <c r="F50" s="22"/>
      <c r="G50" s="18"/>
      <c r="H50" s="19"/>
      <c r="I50" s="1"/>
      <c r="J50" s="1"/>
      <c r="K50" s="1"/>
      <c r="L50" s="1"/>
    </row>
    <row r="51" spans="3:12" x14ac:dyDescent="0.45">
      <c r="C51" s="1"/>
      <c r="D51" s="1"/>
      <c r="E51" s="21"/>
      <c r="F51" s="22"/>
      <c r="G51" s="18"/>
      <c r="H51" s="19"/>
      <c r="I51" s="1"/>
      <c r="J51" s="1"/>
      <c r="K51" s="1"/>
      <c r="L51" s="1"/>
    </row>
    <row r="52" spans="3:12" x14ac:dyDescent="0.45">
      <c r="C52" s="20"/>
      <c r="D52" s="1"/>
      <c r="E52" s="21"/>
      <c r="F52" s="22"/>
      <c r="G52" s="18"/>
      <c r="H52" s="19"/>
      <c r="I52" s="1"/>
      <c r="J52" s="1"/>
      <c r="K52" s="1"/>
      <c r="L52" s="1"/>
    </row>
    <row r="53" spans="3:12" x14ac:dyDescent="0.45">
      <c r="H53" s="19"/>
      <c r="I53" s="1"/>
      <c r="J53" s="1"/>
      <c r="K53" s="1"/>
    </row>
    <row r="54" spans="3:12" x14ac:dyDescent="0.45">
      <c r="H54" s="19"/>
      <c r="I54" s="1"/>
      <c r="J54" s="1"/>
      <c r="K54" s="1"/>
    </row>
  </sheetData>
  <mergeCells count="14">
    <mergeCell ref="H5:H6"/>
    <mergeCell ref="B3:B8"/>
    <mergeCell ref="C3:C7"/>
    <mergeCell ref="F3:F8"/>
    <mergeCell ref="B9:B12"/>
    <mergeCell ref="F9:F12"/>
    <mergeCell ref="H9:H14"/>
    <mergeCell ref="H16:H17"/>
    <mergeCell ref="H19:H22"/>
    <mergeCell ref="B14:B18"/>
    <mergeCell ref="C14:C16"/>
    <mergeCell ref="E14:E16"/>
    <mergeCell ref="F14:F18"/>
    <mergeCell ref="H24:H2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0A583-C938-4207-A874-451051826624}">
  <dimension ref="A1:Z55"/>
  <sheetViews>
    <sheetView tabSelected="1" topLeftCell="B8" zoomScaleNormal="100" workbookViewId="0">
      <selection activeCell="O23" sqref="O23"/>
    </sheetView>
  </sheetViews>
  <sheetFormatPr defaultRowHeight="15.5" x14ac:dyDescent="0.45"/>
  <cols>
    <col min="1" max="1" width="8.7265625" style="1"/>
    <col min="2" max="2" width="11" style="18" customWidth="1"/>
    <col min="3" max="3" width="12" style="18" bestFit="1" customWidth="1"/>
    <col min="4" max="4" width="9.26953125" style="19" customWidth="1"/>
    <col min="5" max="5" width="9.36328125" style="18" bestFit="1" customWidth="1"/>
    <col min="6" max="6" width="5.90625" style="18" customWidth="1"/>
    <col min="7" max="7" width="6.7265625" style="18" customWidth="1"/>
    <col min="8" max="8" width="8.81640625" style="18" customWidth="1"/>
    <col min="9" max="9" width="7.90625" style="18" customWidth="1"/>
    <col min="10" max="14" width="7.453125" style="18" customWidth="1"/>
    <col min="15" max="15" width="12.453125" style="18" customWidth="1"/>
    <col min="16" max="16" width="7.26953125" style="18" customWidth="1"/>
    <col min="17" max="24" width="12.453125" style="18" customWidth="1"/>
    <col min="25" max="25" width="7.54296875" style="19" bestFit="1" customWidth="1"/>
    <col min="26" max="26" width="19.1796875" style="1" bestFit="1" customWidth="1"/>
    <col min="27" max="27" width="20.7265625" style="1" bestFit="1" customWidth="1"/>
    <col min="28" max="16384" width="8.7265625" style="1"/>
  </cols>
  <sheetData>
    <row r="1" spans="1:26" ht="16" thickBot="1" x14ac:dyDescent="0.5"/>
    <row r="2" spans="1:26" ht="16" thickBot="1" x14ac:dyDescent="0.5">
      <c r="F2" s="84" t="s">
        <v>71</v>
      </c>
      <c r="G2" s="85"/>
      <c r="H2" s="103" t="s">
        <v>72</v>
      </c>
      <c r="I2" s="103"/>
      <c r="J2" s="103"/>
      <c r="K2" s="104"/>
      <c r="L2" s="104"/>
      <c r="M2" s="104"/>
      <c r="N2" s="84" t="s">
        <v>73</v>
      </c>
      <c r="O2" s="86"/>
      <c r="P2" s="86"/>
      <c r="Q2" s="85"/>
      <c r="R2" s="60" t="s">
        <v>74</v>
      </c>
      <c r="S2" s="61"/>
      <c r="T2" s="61"/>
      <c r="U2" s="61"/>
      <c r="V2" s="61"/>
      <c r="W2" s="61"/>
      <c r="X2" s="62"/>
    </row>
    <row r="3" spans="1:26" s="18" customFormat="1" ht="124.5" thickBot="1" x14ac:dyDescent="0.4">
      <c r="A3" s="2" t="s">
        <v>0</v>
      </c>
      <c r="B3" s="2" t="s">
        <v>1</v>
      </c>
      <c r="C3" s="2" t="s">
        <v>2</v>
      </c>
      <c r="D3" s="2" t="s">
        <v>3</v>
      </c>
      <c r="E3" s="2" t="s">
        <v>31</v>
      </c>
      <c r="F3" s="40" t="s">
        <v>39</v>
      </c>
      <c r="G3" s="41" t="s">
        <v>40</v>
      </c>
      <c r="H3" s="34" t="s">
        <v>88</v>
      </c>
      <c r="I3" s="34" t="s">
        <v>89</v>
      </c>
      <c r="J3" s="34" t="s">
        <v>90</v>
      </c>
      <c r="K3" s="34" t="s">
        <v>91</v>
      </c>
      <c r="L3" s="34" t="s">
        <v>92</v>
      </c>
      <c r="M3" s="34" t="s">
        <v>93</v>
      </c>
      <c r="N3" s="39" t="s">
        <v>45</v>
      </c>
      <c r="O3" s="39" t="s">
        <v>46</v>
      </c>
      <c r="P3" s="39" t="s">
        <v>47</v>
      </c>
      <c r="Q3" s="39" t="s">
        <v>48</v>
      </c>
      <c r="R3" s="42" t="s">
        <v>75</v>
      </c>
      <c r="S3" s="42" t="s">
        <v>76</v>
      </c>
      <c r="T3" s="42" t="s">
        <v>77</v>
      </c>
      <c r="U3" s="42" t="s">
        <v>78</v>
      </c>
      <c r="V3" s="42" t="s">
        <v>79</v>
      </c>
      <c r="W3" s="42" t="s">
        <v>80</v>
      </c>
      <c r="X3" s="42" t="s">
        <v>81</v>
      </c>
      <c r="Z3" s="2" t="s">
        <v>61</v>
      </c>
    </row>
    <row r="4" spans="1:26" ht="16" thickBot="1" x14ac:dyDescent="0.5">
      <c r="A4" s="66" t="s">
        <v>4</v>
      </c>
      <c r="B4" s="69" t="s">
        <v>5</v>
      </c>
      <c r="C4" s="23" t="s">
        <v>6</v>
      </c>
      <c r="D4" s="24">
        <v>283.33333333333331</v>
      </c>
      <c r="E4" s="70">
        <v>630.41666666666663</v>
      </c>
      <c r="F4" s="63">
        <f>E4*95/100</f>
        <v>598.89583333333326</v>
      </c>
      <c r="G4" s="81">
        <f>E4*5/100</f>
        <v>31.520833333333329</v>
      </c>
      <c r="H4" s="63">
        <f>E4*20/100</f>
        <v>126.08333333333331</v>
      </c>
      <c r="I4" s="63">
        <f>E4*25/100</f>
        <v>157.60416666666666</v>
      </c>
      <c r="J4" s="63">
        <f>E4*25/100</f>
        <v>157.60416666666666</v>
      </c>
      <c r="K4" s="63">
        <f>E4*15/100</f>
        <v>94.5625</v>
      </c>
      <c r="L4" s="63">
        <f>E4*10/100</f>
        <v>63.041666666666657</v>
      </c>
      <c r="M4" s="63">
        <f>E4*5/100</f>
        <v>31.520833333333329</v>
      </c>
      <c r="N4" s="63">
        <f>E4*45/100</f>
        <v>283.6875</v>
      </c>
      <c r="O4" s="63">
        <f>E4*30/100</f>
        <v>189.125</v>
      </c>
      <c r="P4" s="63">
        <f>E4*20/100</f>
        <v>126.08333333333331</v>
      </c>
      <c r="Q4" s="63">
        <f>E4*5/100</f>
        <v>31.520833333333329</v>
      </c>
      <c r="R4" s="63">
        <f>E4*12/100</f>
        <v>75.650000000000006</v>
      </c>
      <c r="S4" s="63">
        <f>E4*15/100</f>
        <v>94.5625</v>
      </c>
      <c r="T4" s="63">
        <f>E4*15/100</f>
        <v>94.5625</v>
      </c>
      <c r="U4" s="63">
        <v>95</v>
      </c>
      <c r="V4" s="63">
        <f>E4*6/100</f>
        <v>37.825000000000003</v>
      </c>
      <c r="W4" s="63">
        <v>95</v>
      </c>
      <c r="X4" s="63">
        <f>E4*24/100</f>
        <v>151.30000000000001</v>
      </c>
      <c r="Y4" s="1"/>
      <c r="Z4" s="9" t="s">
        <v>51</v>
      </c>
    </row>
    <row r="5" spans="1:26" ht="16" thickBot="1" x14ac:dyDescent="0.5">
      <c r="A5" s="67"/>
      <c r="B5" s="69"/>
      <c r="C5" s="23" t="s">
        <v>7</v>
      </c>
      <c r="D5" s="24">
        <v>99.166666666666671</v>
      </c>
      <c r="E5" s="69"/>
      <c r="F5" s="64"/>
      <c r="G5" s="82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1"/>
      <c r="Z5" s="9" t="s">
        <v>52</v>
      </c>
    </row>
    <row r="6" spans="1:26" ht="16" thickBot="1" x14ac:dyDescent="0.5">
      <c r="A6" s="67"/>
      <c r="B6" s="69"/>
      <c r="C6" s="23" t="s">
        <v>9</v>
      </c>
      <c r="D6" s="24">
        <v>49.583333333333336</v>
      </c>
      <c r="E6" s="69"/>
      <c r="F6" s="64"/>
      <c r="G6" s="82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1"/>
      <c r="Z6" s="9" t="s">
        <v>53</v>
      </c>
    </row>
    <row r="7" spans="1:26" ht="16" thickBot="1" x14ac:dyDescent="0.5">
      <c r="A7" s="67"/>
      <c r="B7" s="69"/>
      <c r="C7" s="23" t="s">
        <v>8</v>
      </c>
      <c r="D7" s="24">
        <v>49.583333333333336</v>
      </c>
      <c r="E7" s="69"/>
      <c r="F7" s="64"/>
      <c r="G7" s="82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1"/>
      <c r="Z7" s="9" t="s">
        <v>54</v>
      </c>
    </row>
    <row r="8" spans="1:26" ht="16" thickBot="1" x14ac:dyDescent="0.5">
      <c r="A8" s="67"/>
      <c r="B8" s="69"/>
      <c r="C8" s="23" t="s">
        <v>10</v>
      </c>
      <c r="D8" s="24">
        <v>49.583333333333336</v>
      </c>
      <c r="E8" s="69"/>
      <c r="F8" s="64"/>
      <c r="G8" s="82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1"/>
      <c r="Z8" s="9" t="s">
        <v>55</v>
      </c>
    </row>
    <row r="9" spans="1:26" ht="16" thickBot="1" x14ac:dyDescent="0.5">
      <c r="A9" s="68"/>
      <c r="B9" s="23" t="s">
        <v>30</v>
      </c>
      <c r="C9" s="23" t="s">
        <v>12</v>
      </c>
      <c r="D9" s="24">
        <v>99.166666666666671</v>
      </c>
      <c r="E9" s="69"/>
      <c r="F9" s="65"/>
      <c r="G9" s="83"/>
      <c r="H9" s="65"/>
      <c r="I9" s="65"/>
      <c r="J9" s="65"/>
      <c r="K9" s="65"/>
      <c r="L9" s="65"/>
      <c r="M9" s="65"/>
      <c r="N9" s="64"/>
      <c r="O9" s="64"/>
      <c r="P9" s="65"/>
      <c r="Q9" s="64"/>
      <c r="R9" s="64"/>
      <c r="S9" s="65"/>
      <c r="T9" s="65"/>
      <c r="U9" s="65"/>
      <c r="V9" s="65"/>
      <c r="W9" s="65"/>
      <c r="X9" s="65"/>
      <c r="Y9" s="1"/>
      <c r="Z9" s="9" t="s">
        <v>56</v>
      </c>
    </row>
    <row r="10" spans="1:26" ht="16" thickBot="1" x14ac:dyDescent="0.5">
      <c r="A10" s="71" t="s">
        <v>18</v>
      </c>
      <c r="B10" s="25" t="s">
        <v>19</v>
      </c>
      <c r="C10" s="25" t="s">
        <v>23</v>
      </c>
      <c r="D10" s="26">
        <v>141.66666666666666</v>
      </c>
      <c r="E10" s="74">
        <v>545</v>
      </c>
      <c r="F10" s="25">
        <f>D10*95/100</f>
        <v>134.58333333333331</v>
      </c>
      <c r="G10" s="25">
        <v>7</v>
      </c>
      <c r="H10" s="29">
        <f>D10*20/100</f>
        <v>28.333333333333329</v>
      </c>
      <c r="I10" s="28">
        <v>36</v>
      </c>
      <c r="J10" s="29">
        <f>D10*25/100</f>
        <v>35.416666666666664</v>
      </c>
      <c r="K10" s="29">
        <f>D10*15/100</f>
        <v>21.25</v>
      </c>
      <c r="L10" s="29">
        <f>D10*10/100</f>
        <v>14.166666666666664</v>
      </c>
      <c r="M10" s="29">
        <f>D10*5/100</f>
        <v>7.0833333333333321</v>
      </c>
      <c r="N10" s="29">
        <f t="shared" ref="N10:N13" si="0">D10*45/100</f>
        <v>63.75</v>
      </c>
      <c r="O10" s="29">
        <f t="shared" ref="O10:O13" si="1">D10*30/100</f>
        <v>42.5</v>
      </c>
      <c r="P10" s="29">
        <f t="shared" ref="P10:P13" si="2">D10*20/100</f>
        <v>28.333333333333329</v>
      </c>
      <c r="Q10" s="29">
        <f t="shared" ref="Q10:Q13" si="3">D10*5/100</f>
        <v>7.0833333333333321</v>
      </c>
      <c r="R10" s="25">
        <f>D10*12/100</f>
        <v>17</v>
      </c>
      <c r="S10" s="25">
        <v>22</v>
      </c>
      <c r="T10" s="25">
        <v>22</v>
      </c>
      <c r="U10" s="25">
        <v>22</v>
      </c>
      <c r="V10" s="25">
        <v>3</v>
      </c>
      <c r="W10" s="25">
        <v>22</v>
      </c>
      <c r="X10" s="25">
        <f>D10*24/100</f>
        <v>34</v>
      </c>
      <c r="Y10" s="1"/>
      <c r="Z10" s="9" t="s">
        <v>57</v>
      </c>
    </row>
    <row r="11" spans="1:26" ht="16" thickBot="1" x14ac:dyDescent="0.5">
      <c r="A11" s="72"/>
      <c r="B11" s="25" t="s">
        <v>20</v>
      </c>
      <c r="C11" s="25" t="s">
        <v>24</v>
      </c>
      <c r="D11" s="26">
        <v>177.08333333333334</v>
      </c>
      <c r="E11" s="75"/>
      <c r="F11" s="25">
        <f t="shared" ref="F11:F12" si="4">D11*95/100</f>
        <v>168.22916666666669</v>
      </c>
      <c r="G11" s="25">
        <v>9</v>
      </c>
      <c r="H11" s="29">
        <f t="shared" ref="H11:H17" si="5">D11*20/100</f>
        <v>35.416666666666671</v>
      </c>
      <c r="I11" s="28">
        <v>44</v>
      </c>
      <c r="J11" s="29">
        <f t="shared" ref="J11:J14" si="6">D11*25/100</f>
        <v>44.270833333333343</v>
      </c>
      <c r="K11" s="29">
        <f t="shared" ref="K11:K14" si="7">D11*15/100</f>
        <v>26.5625</v>
      </c>
      <c r="L11" s="29">
        <f t="shared" ref="L11:L14" si="8">D11*10/100</f>
        <v>17.708333333333336</v>
      </c>
      <c r="M11" s="29">
        <f t="shared" ref="M11:M14" si="9">D11*5/100</f>
        <v>8.8541666666666679</v>
      </c>
      <c r="N11" s="29">
        <f t="shared" si="0"/>
        <v>79.6875</v>
      </c>
      <c r="O11" s="29">
        <f t="shared" si="1"/>
        <v>53.125</v>
      </c>
      <c r="P11" s="29">
        <f t="shared" si="2"/>
        <v>35.416666666666671</v>
      </c>
      <c r="Q11" s="29">
        <f t="shared" si="3"/>
        <v>8.8541666666666679</v>
      </c>
      <c r="R11" s="25">
        <v>22</v>
      </c>
      <c r="S11" s="25">
        <v>27</v>
      </c>
      <c r="T11" s="25">
        <v>27</v>
      </c>
      <c r="U11" s="25">
        <v>27</v>
      </c>
      <c r="V11" s="25">
        <v>4</v>
      </c>
      <c r="W11" s="25">
        <v>27</v>
      </c>
      <c r="X11" s="25">
        <v>43</v>
      </c>
      <c r="Y11" s="1"/>
      <c r="Z11" s="9" t="s">
        <v>58</v>
      </c>
    </row>
    <row r="12" spans="1:26" ht="16" thickBot="1" x14ac:dyDescent="0.5">
      <c r="A12" s="72"/>
      <c r="B12" s="25" t="s">
        <v>21</v>
      </c>
      <c r="C12" s="25" t="s">
        <v>25</v>
      </c>
      <c r="D12" s="26">
        <v>177.08333333333334</v>
      </c>
      <c r="E12" s="75"/>
      <c r="F12" s="25">
        <f t="shared" si="4"/>
        <v>168.22916666666669</v>
      </c>
      <c r="G12" s="25">
        <v>9</v>
      </c>
      <c r="H12" s="29">
        <f t="shared" si="5"/>
        <v>35.416666666666671</v>
      </c>
      <c r="I12" s="28">
        <v>44</v>
      </c>
      <c r="J12" s="29">
        <f t="shared" si="6"/>
        <v>44.270833333333343</v>
      </c>
      <c r="K12" s="29">
        <f t="shared" si="7"/>
        <v>26.5625</v>
      </c>
      <c r="L12" s="29">
        <f t="shared" si="8"/>
        <v>17.708333333333336</v>
      </c>
      <c r="M12" s="29">
        <f t="shared" si="9"/>
        <v>8.8541666666666679</v>
      </c>
      <c r="N12" s="29">
        <f t="shared" si="0"/>
        <v>79.6875</v>
      </c>
      <c r="O12" s="29">
        <f t="shared" si="1"/>
        <v>53.125</v>
      </c>
      <c r="P12" s="29">
        <f t="shared" si="2"/>
        <v>35.416666666666671</v>
      </c>
      <c r="Q12" s="29">
        <f t="shared" si="3"/>
        <v>8.8541666666666679</v>
      </c>
      <c r="R12" s="25">
        <v>22</v>
      </c>
      <c r="S12" s="25">
        <v>27</v>
      </c>
      <c r="T12" s="25">
        <v>27</v>
      </c>
      <c r="U12" s="25">
        <v>27</v>
      </c>
      <c r="V12" s="25">
        <v>4</v>
      </c>
      <c r="W12" s="25">
        <v>27</v>
      </c>
      <c r="X12" s="25">
        <v>43</v>
      </c>
      <c r="Y12" s="1"/>
      <c r="Z12" s="9" t="s">
        <v>59</v>
      </c>
    </row>
    <row r="13" spans="1:26" ht="16" thickBot="1" x14ac:dyDescent="0.5">
      <c r="A13" s="73"/>
      <c r="B13" s="25" t="s">
        <v>22</v>
      </c>
      <c r="C13" s="25" t="s">
        <v>26</v>
      </c>
      <c r="D13" s="26">
        <v>49.583333333333336</v>
      </c>
      <c r="E13" s="75"/>
      <c r="F13" s="25">
        <v>47</v>
      </c>
      <c r="G13" s="25">
        <v>3</v>
      </c>
      <c r="H13" s="29">
        <f t="shared" si="5"/>
        <v>9.9166666666666679</v>
      </c>
      <c r="I13" s="28">
        <v>13</v>
      </c>
      <c r="J13" s="29">
        <f t="shared" si="6"/>
        <v>12.395833333333336</v>
      </c>
      <c r="K13" s="29">
        <f t="shared" si="7"/>
        <v>7.4375</v>
      </c>
      <c r="L13" s="29">
        <f t="shared" si="8"/>
        <v>4.9583333333333339</v>
      </c>
      <c r="M13" s="29">
        <f t="shared" si="9"/>
        <v>2.479166666666667</v>
      </c>
      <c r="N13" s="29">
        <f t="shared" si="0"/>
        <v>22.3125</v>
      </c>
      <c r="O13" s="29">
        <f t="shared" si="1"/>
        <v>14.875</v>
      </c>
      <c r="P13" s="29">
        <f t="shared" si="2"/>
        <v>9.9166666666666679</v>
      </c>
      <c r="Q13" s="29">
        <f t="shared" si="3"/>
        <v>2.479166666666667</v>
      </c>
      <c r="R13" s="25">
        <v>7</v>
      </c>
      <c r="S13" s="25">
        <v>7</v>
      </c>
      <c r="T13" s="25">
        <v>7</v>
      </c>
      <c r="U13" s="25">
        <v>7</v>
      </c>
      <c r="V13" s="25">
        <v>3</v>
      </c>
      <c r="W13" s="25">
        <v>7</v>
      </c>
      <c r="X13" s="25">
        <v>12</v>
      </c>
      <c r="Y13" s="1"/>
      <c r="Z13" s="9" t="s">
        <v>60</v>
      </c>
    </row>
    <row r="14" spans="1:26" ht="16" thickBot="1" x14ac:dyDescent="0.5">
      <c r="A14" s="27" t="s">
        <v>27</v>
      </c>
      <c r="B14" s="28" t="s">
        <v>28</v>
      </c>
      <c r="C14" s="28" t="s">
        <v>29</v>
      </c>
      <c r="D14" s="29">
        <v>113.33333333333333</v>
      </c>
      <c r="E14" s="29">
        <v>113.33333333333333</v>
      </c>
      <c r="F14" s="29">
        <f>E14*95/100</f>
        <v>107.66666666666666</v>
      </c>
      <c r="G14" s="35">
        <v>5</v>
      </c>
      <c r="H14" s="29">
        <f t="shared" si="5"/>
        <v>22.666666666666664</v>
      </c>
      <c r="I14" s="29">
        <f>D14*25/100</f>
        <v>28.333333333333329</v>
      </c>
      <c r="J14" s="29">
        <f t="shared" si="6"/>
        <v>28.333333333333329</v>
      </c>
      <c r="K14" s="29">
        <f t="shared" si="7"/>
        <v>17</v>
      </c>
      <c r="L14" s="29">
        <f t="shared" si="8"/>
        <v>11.333333333333332</v>
      </c>
      <c r="M14" s="29">
        <f t="shared" si="9"/>
        <v>5.6666666666666661</v>
      </c>
      <c r="N14" s="29">
        <f>D14*45/100</f>
        <v>51</v>
      </c>
      <c r="O14" s="29">
        <f>D14*30/100</f>
        <v>34</v>
      </c>
      <c r="P14" s="29">
        <f>D14*20/100</f>
        <v>22.666666666666664</v>
      </c>
      <c r="Q14" s="29">
        <f>D14*5/100</f>
        <v>5.6666666666666661</v>
      </c>
      <c r="R14" s="29">
        <f>E14*12/100</f>
        <v>13.6</v>
      </c>
      <c r="S14" s="29">
        <v>16</v>
      </c>
      <c r="T14" s="29">
        <v>16</v>
      </c>
      <c r="U14" s="29">
        <v>16</v>
      </c>
      <c r="V14" s="29">
        <v>7</v>
      </c>
      <c r="W14" s="29">
        <v>17</v>
      </c>
      <c r="X14" s="29">
        <f>D14*24/100</f>
        <v>27.2</v>
      </c>
      <c r="Y14" s="1"/>
      <c r="Z14" s="14"/>
    </row>
    <row r="15" spans="1:26" x14ac:dyDescent="0.45">
      <c r="A15" s="76" t="s">
        <v>13</v>
      </c>
      <c r="B15" s="69" t="s">
        <v>14</v>
      </c>
      <c r="C15" s="23" t="s">
        <v>62</v>
      </c>
      <c r="D15" s="63">
        <v>170</v>
      </c>
      <c r="E15" s="79">
        <v>410.83333333333337</v>
      </c>
      <c r="F15" s="63">
        <f>D15*95/100</f>
        <v>161.5</v>
      </c>
      <c r="G15" s="81">
        <f>D15*5/100</f>
        <v>8.5</v>
      </c>
      <c r="H15" s="105">
        <f t="shared" ref="H15:H17" si="10">D15*20/100</f>
        <v>34</v>
      </c>
      <c r="I15" s="105">
        <f t="shared" ref="I15:I17" si="11">D15*25/100</f>
        <v>42.5</v>
      </c>
      <c r="J15" s="105">
        <f t="shared" ref="J15:J17" si="12">D15*25/100</f>
        <v>42.5</v>
      </c>
      <c r="K15" s="105">
        <f t="shared" ref="K15:K17" si="13">D15*15/100</f>
        <v>25.5</v>
      </c>
      <c r="L15" s="105">
        <f t="shared" ref="L15:L17" si="14">D15*10/100</f>
        <v>17</v>
      </c>
      <c r="M15" s="105">
        <f t="shared" ref="M15:M17" si="15">D15*5/100</f>
        <v>8.5</v>
      </c>
      <c r="N15" s="63">
        <f>D15*45/100</f>
        <v>76.5</v>
      </c>
      <c r="O15" s="63">
        <f>D15*30/100</f>
        <v>51</v>
      </c>
      <c r="P15" s="63">
        <f>D15*20/100</f>
        <v>34</v>
      </c>
      <c r="Q15" s="63">
        <f>D15*5/100</f>
        <v>8.5</v>
      </c>
      <c r="R15" s="63">
        <f>D15*12/100</f>
        <v>20.399999999999999</v>
      </c>
      <c r="S15" s="63">
        <f>D15*15/100</f>
        <v>25.5</v>
      </c>
      <c r="T15" s="63">
        <v>26</v>
      </c>
      <c r="U15" s="63">
        <v>26</v>
      </c>
      <c r="V15" s="63">
        <f>D15*6/100</f>
        <v>10.199999999999999</v>
      </c>
      <c r="W15" s="63">
        <v>21</v>
      </c>
      <c r="X15" s="63">
        <f>D15*24/100</f>
        <v>40.799999999999997</v>
      </c>
      <c r="Y15" s="1"/>
    </row>
    <row r="16" spans="1:26" x14ac:dyDescent="0.45">
      <c r="A16" s="77"/>
      <c r="B16" s="69"/>
      <c r="C16" s="23" t="s">
        <v>63</v>
      </c>
      <c r="D16" s="64"/>
      <c r="E16" s="80"/>
      <c r="F16" s="64"/>
      <c r="G16" s="82"/>
      <c r="H16" s="106"/>
      <c r="I16" s="106"/>
      <c r="J16" s="106"/>
      <c r="K16" s="106"/>
      <c r="L16" s="106"/>
      <c r="M16" s="106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1"/>
    </row>
    <row r="17" spans="1:25" x14ac:dyDescent="0.45">
      <c r="A17" s="77"/>
      <c r="B17" s="69"/>
      <c r="C17" s="23" t="s">
        <v>64</v>
      </c>
      <c r="D17" s="65"/>
      <c r="E17" s="80"/>
      <c r="F17" s="65"/>
      <c r="G17" s="83"/>
      <c r="H17" s="107"/>
      <c r="I17" s="107"/>
      <c r="J17" s="107"/>
      <c r="K17" s="107"/>
      <c r="L17" s="107"/>
      <c r="M17" s="107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1"/>
    </row>
    <row r="18" spans="1:25" x14ac:dyDescent="0.45">
      <c r="A18" s="77"/>
      <c r="B18" s="30" t="s">
        <v>15</v>
      </c>
      <c r="C18" s="30" t="s">
        <v>16</v>
      </c>
      <c r="D18" s="31">
        <v>99.166666666666671</v>
      </c>
      <c r="E18" s="80"/>
      <c r="F18" s="30">
        <v>94</v>
      </c>
      <c r="G18" s="37">
        <v>5</v>
      </c>
      <c r="H18" s="29">
        <f t="shared" ref="H18:H19" si="16">D18*20/100</f>
        <v>19.833333333333336</v>
      </c>
      <c r="I18" s="29">
        <f>D18*25/100</f>
        <v>24.791666666666671</v>
      </c>
      <c r="J18" s="29">
        <f t="shared" ref="J18:J19" si="17">D18*25/100</f>
        <v>24.791666666666671</v>
      </c>
      <c r="K18" s="29">
        <f t="shared" ref="K18:K19" si="18">D18*15/100</f>
        <v>14.875</v>
      </c>
      <c r="L18" s="29">
        <f t="shared" ref="L18:L19" si="19">D18*10/100</f>
        <v>9.9166666666666679</v>
      </c>
      <c r="M18" s="29">
        <f t="shared" ref="M18:M19" si="20">D18*5/100</f>
        <v>4.9583333333333339</v>
      </c>
      <c r="N18" s="26">
        <f>D18*45/100</f>
        <v>44.625</v>
      </c>
      <c r="O18" s="26">
        <f>D18*30/100</f>
        <v>29.75</v>
      </c>
      <c r="P18" s="26">
        <f>D18*20/100</f>
        <v>19.833333333333336</v>
      </c>
      <c r="Q18" s="26">
        <f>D18*5/100</f>
        <v>4.9583333333333339</v>
      </c>
      <c r="R18" s="31"/>
      <c r="S18" s="31">
        <f>D18*15/100</f>
        <v>14.875</v>
      </c>
      <c r="T18" s="31">
        <v>14</v>
      </c>
      <c r="U18" s="31">
        <v>14</v>
      </c>
      <c r="V18" s="31">
        <f>D18*6/100</f>
        <v>5.95</v>
      </c>
      <c r="W18" s="31">
        <v>14</v>
      </c>
      <c r="X18" s="31">
        <f>D18*24/100</f>
        <v>23.8</v>
      </c>
      <c r="Y18" s="1"/>
    </row>
    <row r="19" spans="1:25" x14ac:dyDescent="0.45">
      <c r="A19" s="78"/>
      <c r="B19" s="32" t="s">
        <v>14</v>
      </c>
      <c r="C19" s="32" t="s">
        <v>17</v>
      </c>
      <c r="D19" s="33">
        <v>141.66666666666666</v>
      </c>
      <c r="E19" s="80"/>
      <c r="F19" s="34">
        <f>D19*95/100</f>
        <v>134.58333333333331</v>
      </c>
      <c r="G19" s="36">
        <v>7</v>
      </c>
      <c r="H19" s="29">
        <f t="shared" si="16"/>
        <v>28.333333333333329</v>
      </c>
      <c r="I19" s="29">
        <f>D19*25/100</f>
        <v>35.416666666666664</v>
      </c>
      <c r="J19" s="29">
        <f t="shared" si="17"/>
        <v>35.416666666666664</v>
      </c>
      <c r="K19" s="29">
        <f t="shared" si="18"/>
        <v>21.25</v>
      </c>
      <c r="L19" s="29">
        <f t="shared" si="19"/>
        <v>14.166666666666664</v>
      </c>
      <c r="M19" s="29">
        <f t="shared" si="20"/>
        <v>7.0833333333333321</v>
      </c>
      <c r="N19" s="26">
        <f>D19*45/100</f>
        <v>63.75</v>
      </c>
      <c r="O19" s="26">
        <f>D19*30/100</f>
        <v>42.5</v>
      </c>
      <c r="P19" s="26">
        <f>D19*20/100</f>
        <v>28.333333333333329</v>
      </c>
      <c r="Q19" s="26">
        <f>D19*5/100</f>
        <v>7.0833333333333321</v>
      </c>
      <c r="R19" s="38">
        <f>D18*12/100</f>
        <v>11.9</v>
      </c>
      <c r="S19" s="38">
        <v>22</v>
      </c>
      <c r="T19" s="38">
        <v>22</v>
      </c>
      <c r="U19" s="38">
        <v>22</v>
      </c>
      <c r="V19" s="38">
        <v>8</v>
      </c>
      <c r="W19" s="38">
        <v>22</v>
      </c>
      <c r="X19" s="38">
        <f>D19*24/100</f>
        <v>34</v>
      </c>
      <c r="Y19" s="1"/>
    </row>
    <row r="20" spans="1:25" x14ac:dyDescent="0.45">
      <c r="A20" s="43" t="s">
        <v>11</v>
      </c>
      <c r="B20" s="43"/>
      <c r="C20" s="44"/>
      <c r="D20" s="43"/>
      <c r="E20" s="45">
        <v>1700</v>
      </c>
      <c r="F20" s="46">
        <f>SUM(F4:F19)</f>
        <v>1614.6875</v>
      </c>
      <c r="G20" s="46">
        <f>SUM(G4:G19)</f>
        <v>85.020833333333329</v>
      </c>
      <c r="H20" s="46">
        <f t="shared" ref="H20:M20" si="21">SUM(H4:H19)</f>
        <v>339.99999999999994</v>
      </c>
      <c r="I20" s="46">
        <f t="shared" si="21"/>
        <v>425.64583333333331</v>
      </c>
      <c r="J20" s="46">
        <f t="shared" si="21"/>
        <v>425</v>
      </c>
      <c r="K20" s="46">
        <f t="shared" si="21"/>
        <v>255</v>
      </c>
      <c r="L20" s="46">
        <f t="shared" si="21"/>
        <v>169.99999999999997</v>
      </c>
      <c r="M20" s="46">
        <f t="shared" si="21"/>
        <v>84.999999999999986</v>
      </c>
      <c r="N20" s="46">
        <f>SUM(N4:N19)</f>
        <v>765</v>
      </c>
      <c r="O20" s="46">
        <f t="shared" ref="O20:Q20" si="22">SUM(O4:O19)</f>
        <v>510</v>
      </c>
      <c r="P20" s="46">
        <f t="shared" si="22"/>
        <v>339.99999999999994</v>
      </c>
      <c r="Q20" s="46">
        <f t="shared" si="22"/>
        <v>84.999999999999986</v>
      </c>
      <c r="R20" s="46">
        <f>SUM(R4:R19)</f>
        <v>189.55</v>
      </c>
      <c r="S20" s="46">
        <f t="shared" ref="S20:X20" si="23">SUM(S4:S19)</f>
        <v>255.9375</v>
      </c>
      <c r="T20" s="46">
        <f t="shared" si="23"/>
        <v>255.5625</v>
      </c>
      <c r="U20" s="46">
        <f t="shared" si="23"/>
        <v>256</v>
      </c>
      <c r="V20" s="46">
        <f t="shared" si="23"/>
        <v>82.975000000000009</v>
      </c>
      <c r="W20" s="46">
        <f t="shared" si="23"/>
        <v>252</v>
      </c>
      <c r="X20" s="46">
        <f t="shared" si="23"/>
        <v>409.1</v>
      </c>
      <c r="Y20" s="1"/>
    </row>
    <row r="23" spans="1:25" ht="14.5" customHeight="1" x14ac:dyDescent="0.45"/>
    <row r="31" spans="1:25" x14ac:dyDescent="0.45">
      <c r="B31" s="1"/>
      <c r="C31" s="21"/>
      <c r="D31" s="21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1"/>
    </row>
    <row r="32" spans="1:25" x14ac:dyDescent="0.45">
      <c r="B32" s="1"/>
      <c r="D32" s="21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1"/>
    </row>
    <row r="33" spans="2:25" x14ac:dyDescent="0.45">
      <c r="B33" s="1"/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1"/>
    </row>
    <row r="34" spans="2:25" x14ac:dyDescent="0.45">
      <c r="B34" s="1"/>
      <c r="D34" s="21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1"/>
    </row>
    <row r="35" spans="2:25" x14ac:dyDescent="0.45">
      <c r="B35" s="1"/>
      <c r="D35" s="21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1"/>
    </row>
    <row r="36" spans="2:25" x14ac:dyDescent="0.45">
      <c r="B36" s="1"/>
      <c r="D36" s="21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1"/>
    </row>
    <row r="37" spans="2:25" x14ac:dyDescent="0.45">
      <c r="B37" s="1"/>
      <c r="D37" s="2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1"/>
    </row>
    <row r="38" spans="2:25" x14ac:dyDescent="0.45">
      <c r="B38" s="1"/>
      <c r="D38" s="21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1"/>
    </row>
    <row r="39" spans="2:25" x14ac:dyDescent="0.45">
      <c r="B39" s="1"/>
      <c r="D39" s="21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1"/>
    </row>
    <row r="40" spans="2:25" x14ac:dyDescent="0.45">
      <c r="B40" s="1"/>
      <c r="D40" s="21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1"/>
    </row>
    <row r="41" spans="2:25" x14ac:dyDescent="0.45">
      <c r="B41" s="1"/>
      <c r="D41" s="21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1"/>
    </row>
    <row r="42" spans="2:25" x14ac:dyDescent="0.45">
      <c r="B42" s="1"/>
      <c r="D42" s="21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1"/>
    </row>
    <row r="43" spans="2:25" x14ac:dyDescent="0.45">
      <c r="B43" s="1"/>
      <c r="D43" s="21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1"/>
    </row>
    <row r="44" spans="2:25" x14ac:dyDescent="0.45">
      <c r="B44" s="1"/>
      <c r="C44" s="1"/>
      <c r="D44" s="21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1"/>
    </row>
    <row r="45" spans="2:25" x14ac:dyDescent="0.45">
      <c r="B45" s="1"/>
      <c r="C45" s="1"/>
      <c r="D45" s="21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1"/>
    </row>
    <row r="46" spans="2:25" x14ac:dyDescent="0.45">
      <c r="B46" s="1"/>
      <c r="C46" s="1"/>
      <c r="D46" s="21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1"/>
    </row>
    <row r="47" spans="2:25" x14ac:dyDescent="0.45">
      <c r="B47" s="1"/>
      <c r="C47" s="1"/>
      <c r="D47" s="21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1"/>
    </row>
    <row r="48" spans="2:25" x14ac:dyDescent="0.45">
      <c r="B48" s="1"/>
      <c r="C48" s="1"/>
      <c r="D48" s="21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1"/>
    </row>
    <row r="49" spans="2:25" x14ac:dyDescent="0.45">
      <c r="B49" s="1"/>
      <c r="C49" s="1"/>
      <c r="D49" s="21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1"/>
    </row>
    <row r="50" spans="2:25" x14ac:dyDescent="0.45">
      <c r="B50" s="1"/>
      <c r="C50" s="1"/>
      <c r="D50" s="21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1"/>
    </row>
    <row r="51" spans="2:25" x14ac:dyDescent="0.45">
      <c r="B51" s="1"/>
      <c r="C51" s="1"/>
      <c r="D51" s="21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1"/>
    </row>
    <row r="52" spans="2:25" x14ac:dyDescent="0.45">
      <c r="B52" s="1"/>
      <c r="C52" s="1"/>
      <c r="D52" s="21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1"/>
    </row>
    <row r="53" spans="2:25" x14ac:dyDescent="0.45">
      <c r="B53" s="1"/>
      <c r="C53" s="1"/>
      <c r="D53" s="21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1"/>
    </row>
    <row r="54" spans="2:25" x14ac:dyDescent="0.45">
      <c r="B54" s="1"/>
      <c r="C54" s="1"/>
      <c r="D54" s="21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1"/>
    </row>
    <row r="55" spans="2:25" x14ac:dyDescent="0.45">
      <c r="B55" s="20"/>
      <c r="C55" s="1"/>
      <c r="D55" s="21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1"/>
    </row>
  </sheetData>
  <mergeCells count="51">
    <mergeCell ref="K4:K9"/>
    <mergeCell ref="L4:L9"/>
    <mergeCell ref="M4:M9"/>
    <mergeCell ref="K15:K17"/>
    <mergeCell ref="L15:L17"/>
    <mergeCell ref="M15:M17"/>
    <mergeCell ref="N2:Q2"/>
    <mergeCell ref="N4:N9"/>
    <mergeCell ref="O4:O9"/>
    <mergeCell ref="Q4:Q9"/>
    <mergeCell ref="P4:P9"/>
    <mergeCell ref="F2:G2"/>
    <mergeCell ref="H2:J2"/>
    <mergeCell ref="H4:H9"/>
    <mergeCell ref="I4:I9"/>
    <mergeCell ref="J4:J9"/>
    <mergeCell ref="U15:U17"/>
    <mergeCell ref="V15:V17"/>
    <mergeCell ref="W15:W17"/>
    <mergeCell ref="X15:X17"/>
    <mergeCell ref="F4:F9"/>
    <mergeCell ref="G4:G9"/>
    <mergeCell ref="F15:F17"/>
    <mergeCell ref="G15:G17"/>
    <mergeCell ref="P15:P17"/>
    <mergeCell ref="Q15:Q17"/>
    <mergeCell ref="H15:H17"/>
    <mergeCell ref="N15:N17"/>
    <mergeCell ref="O15:O17"/>
    <mergeCell ref="I15:I17"/>
    <mergeCell ref="J15:J17"/>
    <mergeCell ref="R15:R17"/>
    <mergeCell ref="S15:S17"/>
    <mergeCell ref="T15:T17"/>
    <mergeCell ref="A15:A19"/>
    <mergeCell ref="B15:B17"/>
    <mergeCell ref="D15:D17"/>
    <mergeCell ref="E15:E19"/>
    <mergeCell ref="A4:A9"/>
    <mergeCell ref="B4:B8"/>
    <mergeCell ref="E4:E9"/>
    <mergeCell ref="A10:A13"/>
    <mergeCell ref="E10:E13"/>
    <mergeCell ref="R2:X2"/>
    <mergeCell ref="R4:R9"/>
    <mergeCell ref="S4:S9"/>
    <mergeCell ref="T4:T9"/>
    <mergeCell ref="U4:U9"/>
    <mergeCell ref="V4:V9"/>
    <mergeCell ref="W4:W9"/>
    <mergeCell ref="X4:X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2898F6E0340941A24795F3A72AE8F2" ma:contentTypeVersion="13" ma:contentTypeDescription="Create a new document." ma:contentTypeScope="" ma:versionID="531725217580e20120c0539a00f1a91f">
  <xsd:schema xmlns:xsd="http://www.w3.org/2001/XMLSchema" xmlns:xs="http://www.w3.org/2001/XMLSchema" xmlns:p="http://schemas.microsoft.com/office/2006/metadata/properties" xmlns:ns2="986d9d46-3b88-490c-8714-7c097d3a0e19" xmlns:ns3="7f37a140-a24c-4dd0-a029-d8ed000fe731" targetNamespace="http://schemas.microsoft.com/office/2006/metadata/properties" ma:root="true" ma:fieldsID="a26ebed7bd91cd31d828a51fee9df0a5" ns2:_="" ns3:_="">
    <xsd:import namespace="986d9d46-3b88-490c-8714-7c097d3a0e19"/>
    <xsd:import namespace="7f37a140-a24c-4dd0-a029-d8ed000fe7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d9d46-3b88-490c-8714-7c097d3a0e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37a140-a24c-4dd0-a029-d8ed000fe73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04F5EB-BCB5-453E-B583-1D48E464A1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328FF0A-0D00-44E1-B6CE-F2D4FDB66E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2C6B9A-BF95-4195-A98B-F76CE9A71A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6d9d46-3b88-490c-8714-7c097d3a0e19"/>
    <ds:schemaRef ds:uri="7f37a140-a24c-4dd0-a029-d8ed000fe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Plan</vt:lpstr>
      <vt:lpstr>Centrewise break 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Chatterjee, Shibasish (GfK)</dc:creator>
  <cp:lastModifiedBy>Santanu Pal</cp:lastModifiedBy>
  <dcterms:created xsi:type="dcterms:W3CDTF">2015-06-05T18:17:20Z</dcterms:created>
  <dcterms:modified xsi:type="dcterms:W3CDTF">2023-09-20T09:24:51Z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0x0101008D2898F6E0340941A24795F3A72AE8F2</vt:lpwstr>
  </property>
</Properties>
</file>